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75" windowHeight="802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Plan1!$A$1:$J$35</definedName>
  </definedNames>
  <calcPr calcId="144525"/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31" i="1" l="1"/>
  <c r="H32" i="1" l="1"/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0" i="1"/>
  <c r="G9" i="1"/>
  <c r="G13" i="1"/>
  <c r="G11" i="1"/>
  <c r="G8" i="1"/>
  <c r="G7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1" i="1" l="1"/>
  <c r="F33" i="1" s="1"/>
  <c r="G31" i="1"/>
  <c r="F35" i="1" s="1"/>
  <c r="F34" i="1"/>
</calcChain>
</file>

<file path=xl/sharedStrings.xml><?xml version="1.0" encoding="utf-8"?>
<sst xmlns="http://schemas.openxmlformats.org/spreadsheetml/2006/main" count="84" uniqueCount="47">
  <si>
    <t>UNIVERSIDADE DE ÉVORA</t>
  </si>
  <si>
    <t>MESTRADO EM CIÊNCIAS DA EDUCAÇÃO</t>
  </si>
  <si>
    <t>Colegiado</t>
  </si>
  <si>
    <t>PR</t>
  </si>
  <si>
    <t>AC</t>
  </si>
  <si>
    <t>EQ</t>
  </si>
  <si>
    <t>Perfil</t>
  </si>
  <si>
    <t>Docente</t>
  </si>
  <si>
    <t>Turmas 2013.2</t>
  </si>
  <si>
    <t>Nº Alunos</t>
  </si>
  <si>
    <t>AEX</t>
  </si>
  <si>
    <t>AEX007</t>
  </si>
  <si>
    <t>AEX017</t>
  </si>
  <si>
    <t>AEX023</t>
  </si>
  <si>
    <t>AHU</t>
  </si>
  <si>
    <t>AHU029</t>
  </si>
  <si>
    <t>AHU045</t>
  </si>
  <si>
    <t>AHU026</t>
  </si>
  <si>
    <t>ASA</t>
  </si>
  <si>
    <t>ASA028</t>
  </si>
  <si>
    <t>ASA032</t>
  </si>
  <si>
    <t>ASA004</t>
  </si>
  <si>
    <t>ASU</t>
  </si>
  <si>
    <t>ASU029</t>
  </si>
  <si>
    <t>ASU014</t>
  </si>
  <si>
    <t>ASU049</t>
  </si>
  <si>
    <t>BEX</t>
  </si>
  <si>
    <t>BEX035</t>
  </si>
  <si>
    <t>BEX009</t>
  </si>
  <si>
    <t>BEX065</t>
  </si>
  <si>
    <t>BHU</t>
  </si>
  <si>
    <t>BHU006</t>
  </si>
  <si>
    <t>BHU004</t>
  </si>
  <si>
    <t>BHU005</t>
  </si>
  <si>
    <t>BSA</t>
  </si>
  <si>
    <t>BSA009</t>
  </si>
  <si>
    <t>BSA023</t>
  </si>
  <si>
    <t>BSA013</t>
  </si>
  <si>
    <t>BSU</t>
  </si>
  <si>
    <t>BSU026</t>
  </si>
  <si>
    <t>BSU047</t>
  </si>
  <si>
    <t>BSU019</t>
  </si>
  <si>
    <t>TOTAIS</t>
  </si>
  <si>
    <t>Nº Alunos 2TC</t>
  </si>
  <si>
    <t>Aplicados</t>
  </si>
  <si>
    <t>% Participantes</t>
  </si>
  <si>
    <t xml:space="preserve">CONTROLE DE APLICAÇAO DO QUESTIONÁRIO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</si>
</sst>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2" borderId="18" xfId="0" applyFont="1" applyFill="1" applyBorder="1"/>
    <xf numFmtId="0" fontId="1" fillId="3" borderId="13" xfId="0" applyFont="1" applyFill="1" applyBorder="1"/>
    <xf numFmtId="0" fontId="1" fillId="3" borderId="11" xfId="0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3" borderId="19" xfId="0" applyFont="1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3" borderId="14" xfId="0" applyFont="1" applyFill="1" applyBorder="1"/>
    <xf numFmtId="0" fontId="0" fillId="2" borderId="1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3" borderId="27" xfId="0" applyFont="1" applyFill="1" applyBorder="1"/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1" fillId="3" borderId="2" xfId="0" applyFont="1" applyFill="1" applyBorder="1"/>
    <xf numFmtId="2" fontId="0" fillId="2" borderId="31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2" fontId="0" fillId="5" borderId="25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abSelected="1" workbookViewId="0">
      <selection activeCell="K19" sqref="K19"/>
    </sheetView>
  </sheetViews>
  <sheetFormatPr defaultRowHeight="15" x14ac:dyDescent="0.25"/>
  <cols>
    <col min="1" max="1" width="9.140625" style="1"/>
    <col min="2" max="2" width="9.7109375" style="1" customWidth="1"/>
    <col min="3" max="4" width="9.140625" style="1"/>
    <col min="5" max="5" width="13.5703125" style="1" bestFit="1" customWidth="1"/>
    <col min="6" max="6" width="9.85546875" style="1" hidden="1" customWidth="1"/>
    <col min="7" max="7" width="13.7109375" style="2" bestFit="1" customWidth="1"/>
    <col min="8" max="8" width="10.140625" style="1" customWidth="1"/>
    <col min="9" max="9" width="14.7109375" style="2" bestFit="1" customWidth="1"/>
    <col min="10" max="16384" width="9.140625" style="1"/>
  </cols>
  <sheetData>
    <row r="1" spans="2:9" x14ac:dyDescent="0.25">
      <c r="B1" s="3" t="s">
        <v>0</v>
      </c>
    </row>
    <row r="2" spans="2:9" x14ac:dyDescent="0.25">
      <c r="B2" s="3" t="s">
        <v>1</v>
      </c>
    </row>
    <row r="3" spans="2:9" ht="6.75" customHeight="1" x14ac:dyDescent="0.25">
      <c r="B3" s="3"/>
    </row>
    <row r="4" spans="2:9" x14ac:dyDescent="0.25">
      <c r="B4" s="3" t="s">
        <v>46</v>
      </c>
    </row>
    <row r="5" spans="2:9" ht="5.25" customHeight="1" thickBot="1" x14ac:dyDescent="0.3"/>
    <row r="6" spans="2:9" s="3" customFormat="1" ht="15.75" thickBot="1" x14ac:dyDescent="0.3">
      <c r="B6" s="15" t="s">
        <v>2</v>
      </c>
      <c r="C6" s="16" t="s">
        <v>6</v>
      </c>
      <c r="D6" s="22" t="s">
        <v>7</v>
      </c>
      <c r="E6" s="18" t="s">
        <v>8</v>
      </c>
      <c r="F6" s="26" t="s">
        <v>9</v>
      </c>
      <c r="G6" s="29" t="s">
        <v>43</v>
      </c>
      <c r="H6" s="33" t="s">
        <v>44</v>
      </c>
      <c r="I6" s="37" t="s">
        <v>45</v>
      </c>
    </row>
    <row r="7" spans="2:9" x14ac:dyDescent="0.25">
      <c r="B7" s="7" t="s">
        <v>10</v>
      </c>
      <c r="C7" s="6" t="s">
        <v>3</v>
      </c>
      <c r="D7" s="23" t="s">
        <v>11</v>
      </c>
      <c r="E7" s="19">
        <v>4</v>
      </c>
      <c r="F7" s="11">
        <f>35+37+21+23</f>
        <v>116</v>
      </c>
      <c r="G7" s="30">
        <f>35+37</f>
        <v>72</v>
      </c>
      <c r="H7" s="34">
        <v>67</v>
      </c>
      <c r="I7" s="38">
        <f>H7*100/G7</f>
        <v>93.055555555555557</v>
      </c>
    </row>
    <row r="8" spans="2:9" x14ac:dyDescent="0.25">
      <c r="B8" s="8" t="s">
        <v>10</v>
      </c>
      <c r="C8" s="4" t="s">
        <v>4</v>
      </c>
      <c r="D8" s="24" t="s">
        <v>12</v>
      </c>
      <c r="E8" s="20">
        <v>5</v>
      </c>
      <c r="F8" s="12">
        <f>23+21+17+45</f>
        <v>106</v>
      </c>
      <c r="G8" s="31">
        <f>45+23</f>
        <v>68</v>
      </c>
      <c r="H8" s="35">
        <v>60</v>
      </c>
      <c r="I8" s="39">
        <f t="shared" ref="I8:I30" si="0">H8*100/G8</f>
        <v>88.235294117647058</v>
      </c>
    </row>
    <row r="9" spans="2:9" x14ac:dyDescent="0.25">
      <c r="B9" s="8" t="s">
        <v>10</v>
      </c>
      <c r="C9" s="4" t="s">
        <v>5</v>
      </c>
      <c r="D9" s="24" t="s">
        <v>13</v>
      </c>
      <c r="E9" s="20">
        <v>6</v>
      </c>
      <c r="F9" s="12">
        <f>52+32+45+42+27+40</f>
        <v>238</v>
      </c>
      <c r="G9" s="31">
        <f>52+27</f>
        <v>79</v>
      </c>
      <c r="H9" s="35">
        <v>59</v>
      </c>
      <c r="I9" s="39">
        <f t="shared" si="0"/>
        <v>74.683544303797461</v>
      </c>
    </row>
    <row r="10" spans="2:9" x14ac:dyDescent="0.25">
      <c r="B10" s="8" t="s">
        <v>14</v>
      </c>
      <c r="C10" s="4" t="s">
        <v>3</v>
      </c>
      <c r="D10" s="24" t="s">
        <v>15</v>
      </c>
      <c r="E10" s="20">
        <v>7</v>
      </c>
      <c r="F10" s="12">
        <f>24+35+43+27+45+46+39</f>
        <v>259</v>
      </c>
      <c r="G10" s="31">
        <f>24+46</f>
        <v>70</v>
      </c>
      <c r="H10" s="35">
        <v>55</v>
      </c>
      <c r="I10" s="39">
        <f t="shared" si="0"/>
        <v>78.571428571428569</v>
      </c>
    </row>
    <row r="11" spans="2:9" x14ac:dyDescent="0.25">
      <c r="B11" s="8" t="s">
        <v>14</v>
      </c>
      <c r="C11" s="4" t="s">
        <v>4</v>
      </c>
      <c r="D11" s="24" t="s">
        <v>16</v>
      </c>
      <c r="E11" s="20">
        <v>2</v>
      </c>
      <c r="F11" s="12">
        <f>35+29</f>
        <v>64</v>
      </c>
      <c r="G11" s="31">
        <f>35+29</f>
        <v>64</v>
      </c>
      <c r="H11" s="35">
        <v>49</v>
      </c>
      <c r="I11" s="39">
        <f t="shared" si="0"/>
        <v>76.5625</v>
      </c>
    </row>
    <row r="12" spans="2:9" x14ac:dyDescent="0.25">
      <c r="B12" s="8" t="s">
        <v>14</v>
      </c>
      <c r="C12" s="4" t="s">
        <v>5</v>
      </c>
      <c r="D12" s="24" t="s">
        <v>17</v>
      </c>
      <c r="E12" s="20">
        <v>4</v>
      </c>
      <c r="F12" s="12">
        <f>50+55+62+39</f>
        <v>206</v>
      </c>
      <c r="G12" s="31">
        <f>62+39</f>
        <v>101</v>
      </c>
      <c r="H12" s="35">
        <v>89</v>
      </c>
      <c r="I12" s="39">
        <f t="shared" si="0"/>
        <v>88.118811881188122</v>
      </c>
    </row>
    <row r="13" spans="2:9" x14ac:dyDescent="0.25">
      <c r="B13" s="8" t="s">
        <v>18</v>
      </c>
      <c r="C13" s="4" t="s">
        <v>3</v>
      </c>
      <c r="D13" s="24" t="s">
        <v>19</v>
      </c>
      <c r="E13" s="20">
        <v>2</v>
      </c>
      <c r="F13" s="12">
        <f>39+45</f>
        <v>84</v>
      </c>
      <c r="G13" s="31">
        <f>39+45</f>
        <v>84</v>
      </c>
      <c r="H13" s="35">
        <v>80</v>
      </c>
      <c r="I13" s="39">
        <f t="shared" si="0"/>
        <v>95.238095238095241</v>
      </c>
    </row>
    <row r="14" spans="2:9" x14ac:dyDescent="0.25">
      <c r="B14" s="8" t="s">
        <v>18</v>
      </c>
      <c r="C14" s="4" t="s">
        <v>4</v>
      </c>
      <c r="D14" s="24" t="s">
        <v>20</v>
      </c>
      <c r="E14" s="20">
        <v>7</v>
      </c>
      <c r="F14" s="12">
        <f>33+42+56+58+34+40+41</f>
        <v>304</v>
      </c>
      <c r="G14" s="31">
        <f>58+33</f>
        <v>91</v>
      </c>
      <c r="H14" s="35">
        <v>76</v>
      </c>
      <c r="I14" s="39">
        <f t="shared" si="0"/>
        <v>83.516483516483518</v>
      </c>
    </row>
    <row r="15" spans="2:9" x14ac:dyDescent="0.25">
      <c r="B15" s="8" t="s">
        <v>18</v>
      </c>
      <c r="C15" s="4" t="s">
        <v>5</v>
      </c>
      <c r="D15" s="24" t="s">
        <v>21</v>
      </c>
      <c r="E15" s="20">
        <v>8</v>
      </c>
      <c r="F15" s="12">
        <f>21+19+31+25+42+48+17+17+25</f>
        <v>245</v>
      </c>
      <c r="G15" s="31">
        <f>48+21</f>
        <v>69</v>
      </c>
      <c r="H15" s="35">
        <v>44</v>
      </c>
      <c r="I15" s="40">
        <f t="shared" si="0"/>
        <v>63.768115942028984</v>
      </c>
    </row>
    <row r="16" spans="2:9" x14ac:dyDescent="0.25">
      <c r="B16" s="8" t="s">
        <v>22</v>
      </c>
      <c r="C16" s="4" t="s">
        <v>3</v>
      </c>
      <c r="D16" s="24" t="s">
        <v>23</v>
      </c>
      <c r="E16" s="20">
        <v>2</v>
      </c>
      <c r="F16" s="12">
        <f>21+29</f>
        <v>50</v>
      </c>
      <c r="G16" s="31">
        <f>21+29</f>
        <v>50</v>
      </c>
      <c r="H16" s="35">
        <v>34</v>
      </c>
      <c r="I16" s="39">
        <f t="shared" si="0"/>
        <v>68</v>
      </c>
    </row>
    <row r="17" spans="2:9" x14ac:dyDescent="0.25">
      <c r="B17" s="8" t="s">
        <v>22</v>
      </c>
      <c r="C17" s="4" t="s">
        <v>4</v>
      </c>
      <c r="D17" s="24" t="s">
        <v>24</v>
      </c>
      <c r="E17" s="20">
        <v>3</v>
      </c>
      <c r="F17" s="12">
        <f>35+26+19</f>
        <v>80</v>
      </c>
      <c r="G17" s="31">
        <f>35+19</f>
        <v>54</v>
      </c>
      <c r="H17" s="35">
        <v>50</v>
      </c>
      <c r="I17" s="39">
        <f t="shared" si="0"/>
        <v>92.592592592592595</v>
      </c>
    </row>
    <row r="18" spans="2:9" x14ac:dyDescent="0.25">
      <c r="B18" s="8" t="s">
        <v>22</v>
      </c>
      <c r="C18" s="4" t="s">
        <v>5</v>
      </c>
      <c r="D18" s="24" t="s">
        <v>25</v>
      </c>
      <c r="E18" s="20">
        <v>2</v>
      </c>
      <c r="F18" s="12">
        <f>19+26</f>
        <v>45</v>
      </c>
      <c r="G18" s="31">
        <f>19+26</f>
        <v>45</v>
      </c>
      <c r="H18" s="35">
        <v>37</v>
      </c>
      <c r="I18" s="39">
        <f t="shared" si="0"/>
        <v>82.222222222222229</v>
      </c>
    </row>
    <row r="19" spans="2:9" x14ac:dyDescent="0.25">
      <c r="B19" s="8" t="s">
        <v>26</v>
      </c>
      <c r="C19" s="4" t="s">
        <v>3</v>
      </c>
      <c r="D19" s="24" t="s">
        <v>27</v>
      </c>
      <c r="E19" s="20">
        <v>5</v>
      </c>
      <c r="F19" s="12">
        <f>45+35+40+39+31</f>
        <v>190</v>
      </c>
      <c r="G19" s="31">
        <f>45+31</f>
        <v>76</v>
      </c>
      <c r="H19" s="35">
        <v>66</v>
      </c>
      <c r="I19" s="39">
        <f t="shared" si="0"/>
        <v>86.84210526315789</v>
      </c>
    </row>
    <row r="20" spans="2:9" x14ac:dyDescent="0.25">
      <c r="B20" s="8" t="s">
        <v>26</v>
      </c>
      <c r="C20" s="4" t="s">
        <v>4</v>
      </c>
      <c r="D20" s="24" t="s">
        <v>28</v>
      </c>
      <c r="E20" s="20">
        <v>3</v>
      </c>
      <c r="F20" s="12">
        <f>33+43+29</f>
        <v>105</v>
      </c>
      <c r="G20" s="31">
        <f>43+29</f>
        <v>72</v>
      </c>
      <c r="H20" s="35">
        <v>67</v>
      </c>
      <c r="I20" s="39">
        <f t="shared" si="0"/>
        <v>93.055555555555557</v>
      </c>
    </row>
    <row r="21" spans="2:9" x14ac:dyDescent="0.25">
      <c r="B21" s="8" t="s">
        <v>26</v>
      </c>
      <c r="C21" s="4" t="s">
        <v>5</v>
      </c>
      <c r="D21" s="24" t="s">
        <v>29</v>
      </c>
      <c r="E21" s="20">
        <v>4</v>
      </c>
      <c r="F21" s="12">
        <f>48+55+56+64</f>
        <v>223</v>
      </c>
      <c r="G21" s="31">
        <f>56+48</f>
        <v>104</v>
      </c>
      <c r="H21" s="35">
        <v>94</v>
      </c>
      <c r="I21" s="39">
        <f t="shared" si="0"/>
        <v>90.384615384615387</v>
      </c>
    </row>
    <row r="22" spans="2:9" x14ac:dyDescent="0.25">
      <c r="B22" s="8" t="s">
        <v>30</v>
      </c>
      <c r="C22" s="4" t="s">
        <v>3</v>
      </c>
      <c r="D22" s="24" t="s">
        <v>31</v>
      </c>
      <c r="E22" s="20">
        <v>2</v>
      </c>
      <c r="F22" s="12">
        <f>12+24</f>
        <v>36</v>
      </c>
      <c r="G22" s="31">
        <f>12+24</f>
        <v>36</v>
      </c>
      <c r="H22" s="35">
        <v>30</v>
      </c>
      <c r="I22" s="39">
        <f t="shared" si="0"/>
        <v>83.333333333333329</v>
      </c>
    </row>
    <row r="23" spans="2:9" x14ac:dyDescent="0.25">
      <c r="B23" s="8" t="s">
        <v>30</v>
      </c>
      <c r="C23" s="4" t="s">
        <v>4</v>
      </c>
      <c r="D23" s="24" t="s">
        <v>32</v>
      </c>
      <c r="E23" s="20">
        <v>3</v>
      </c>
      <c r="F23" s="12">
        <f>24+19+33</f>
        <v>76</v>
      </c>
      <c r="G23" s="31">
        <f>33+19</f>
        <v>52</v>
      </c>
      <c r="H23" s="35">
        <v>43</v>
      </c>
      <c r="I23" s="39">
        <f t="shared" si="0"/>
        <v>82.692307692307693</v>
      </c>
    </row>
    <row r="24" spans="2:9" x14ac:dyDescent="0.25">
      <c r="B24" s="8" t="s">
        <v>30</v>
      </c>
      <c r="C24" s="4" t="s">
        <v>5</v>
      </c>
      <c r="D24" s="24" t="s">
        <v>33</v>
      </c>
      <c r="E24" s="20">
        <v>2</v>
      </c>
      <c r="F24" s="12">
        <f>19+24</f>
        <v>43</v>
      </c>
      <c r="G24" s="31">
        <f>19+24</f>
        <v>43</v>
      </c>
      <c r="H24" s="35">
        <v>42</v>
      </c>
      <c r="I24" s="39">
        <f t="shared" si="0"/>
        <v>97.674418604651166</v>
      </c>
    </row>
    <row r="25" spans="2:9" x14ac:dyDescent="0.25">
      <c r="B25" s="8" t="s">
        <v>34</v>
      </c>
      <c r="C25" s="4" t="s">
        <v>3</v>
      </c>
      <c r="D25" s="24" t="s">
        <v>35</v>
      </c>
      <c r="E25" s="20">
        <v>5</v>
      </c>
      <c r="F25" s="12">
        <f>42+40+35+21+29</f>
        <v>167</v>
      </c>
      <c r="G25" s="31">
        <f>42+21</f>
        <v>63</v>
      </c>
      <c r="H25" s="35">
        <v>53</v>
      </c>
      <c r="I25" s="39">
        <f t="shared" si="0"/>
        <v>84.126984126984127</v>
      </c>
    </row>
    <row r="26" spans="2:9" x14ac:dyDescent="0.25">
      <c r="B26" s="8" t="s">
        <v>34</v>
      </c>
      <c r="C26" s="4" t="s">
        <v>4</v>
      </c>
      <c r="D26" s="24" t="s">
        <v>36</v>
      </c>
      <c r="E26" s="20">
        <v>7</v>
      </c>
      <c r="F26" s="12">
        <f>40+40+35+21+29+17+15</f>
        <v>197</v>
      </c>
      <c r="G26" s="31">
        <f>40+15</f>
        <v>55</v>
      </c>
      <c r="H26" s="35">
        <v>48</v>
      </c>
      <c r="I26" s="39">
        <f t="shared" si="0"/>
        <v>87.272727272727266</v>
      </c>
    </row>
    <row r="27" spans="2:9" x14ac:dyDescent="0.25">
      <c r="B27" s="8" t="s">
        <v>34</v>
      </c>
      <c r="C27" s="4" t="s">
        <v>5</v>
      </c>
      <c r="D27" s="24" t="s">
        <v>37</v>
      </c>
      <c r="E27" s="20">
        <v>6</v>
      </c>
      <c r="F27" s="12">
        <f>35+21+29+17+8+12</f>
        <v>122</v>
      </c>
      <c r="G27" s="31">
        <f>35+8</f>
        <v>43</v>
      </c>
      <c r="H27" s="35">
        <v>32</v>
      </c>
      <c r="I27" s="39">
        <f t="shared" si="0"/>
        <v>74.418604651162795</v>
      </c>
    </row>
    <row r="28" spans="2:9" x14ac:dyDescent="0.25">
      <c r="B28" s="8" t="s">
        <v>38</v>
      </c>
      <c r="C28" s="4" t="s">
        <v>3</v>
      </c>
      <c r="D28" s="24" t="s">
        <v>39</v>
      </c>
      <c r="E28" s="20">
        <v>2</v>
      </c>
      <c r="F28" s="12">
        <f>25+29</f>
        <v>54</v>
      </c>
      <c r="G28" s="31">
        <f>25+29</f>
        <v>54</v>
      </c>
      <c r="H28" s="35">
        <v>53</v>
      </c>
      <c r="I28" s="41">
        <f t="shared" si="0"/>
        <v>98.148148148148152</v>
      </c>
    </row>
    <row r="29" spans="2:9" x14ac:dyDescent="0.25">
      <c r="B29" s="8" t="s">
        <v>38</v>
      </c>
      <c r="C29" s="4" t="s">
        <v>4</v>
      </c>
      <c r="D29" s="24" t="s">
        <v>40</v>
      </c>
      <c r="E29" s="20">
        <v>2</v>
      </c>
      <c r="F29" s="12">
        <f>21+17</f>
        <v>38</v>
      </c>
      <c r="G29" s="31">
        <f>21+17</f>
        <v>38</v>
      </c>
      <c r="H29" s="35">
        <v>32</v>
      </c>
      <c r="I29" s="39">
        <f t="shared" si="0"/>
        <v>84.21052631578948</v>
      </c>
    </row>
    <row r="30" spans="2:9" ht="15.75" thickBot="1" x14ac:dyDescent="0.3">
      <c r="B30" s="9" t="s">
        <v>38</v>
      </c>
      <c r="C30" s="5" t="s">
        <v>5</v>
      </c>
      <c r="D30" s="25" t="s">
        <v>41</v>
      </c>
      <c r="E30" s="21">
        <v>3</v>
      </c>
      <c r="F30" s="13">
        <f>21+19+29</f>
        <v>69</v>
      </c>
      <c r="G30" s="32">
        <f>29+19</f>
        <v>48</v>
      </c>
      <c r="H30" s="36">
        <v>41</v>
      </c>
      <c r="I30" s="42">
        <f t="shared" si="0"/>
        <v>85.416666666666671</v>
      </c>
    </row>
    <row r="31" spans="2:9" ht="15.75" thickBot="1" x14ac:dyDescent="0.3">
      <c r="E31" s="14" t="s">
        <v>42</v>
      </c>
      <c r="F31" s="27">
        <f>SUM(F7:F30)</f>
        <v>3117</v>
      </c>
      <c r="G31" s="10">
        <f>SUM(G7:G30)</f>
        <v>1531</v>
      </c>
      <c r="H31" s="28">
        <f>SUM(H7:H30)</f>
        <v>1301</v>
      </c>
    </row>
    <row r="32" spans="2:9" x14ac:dyDescent="0.25">
      <c r="H32" s="17">
        <f>H31*100/G31</f>
        <v>84.977139124755055</v>
      </c>
    </row>
    <row r="33" spans="6:6" x14ac:dyDescent="0.25">
      <c r="F33" s="1">
        <f>F31</f>
        <v>3117</v>
      </c>
    </row>
    <row r="34" spans="6:6" x14ac:dyDescent="0.25">
      <c r="F34" s="1">
        <f>F7+F8+F10+F11+F13+F14+F16+F17+F19+F20+F22+F23+F25+F26+F28+F29</f>
        <v>1926</v>
      </c>
    </row>
    <row r="35" spans="6:6" x14ac:dyDescent="0.25">
      <c r="F35" s="1">
        <f>G31</f>
        <v>1531</v>
      </c>
    </row>
  </sheetData>
  <sheetProtection password="E2B6" sheet="1" objects="1" scenarios="1"/>
  <pageMargins left="0.51181102362204722" right="0.51181102362204722" top="0.78740157480314965" bottom="0.78740157480314965" header="0.31496062992125984" footer="0.31496062992125984"/>
  <pageSetup paperSize="9" scale="9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****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</dc:creator>
  <cp:lastModifiedBy>benedito</cp:lastModifiedBy>
  <cp:lastPrinted>2013-10-16T18:02:33Z</cp:lastPrinted>
  <dcterms:created xsi:type="dcterms:W3CDTF">2013-10-14T20:35:03Z</dcterms:created>
  <dcterms:modified xsi:type="dcterms:W3CDTF">2014-05-09T18:54:17Z</dcterms:modified>
</cp:coreProperties>
</file>